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thers\01 Audit Monk\09 Auditing Spreadsheet\"/>
    </mc:Choice>
  </mc:AlternateContent>
  <bookViews>
    <workbookView xWindow="0" yWindow="0" windowWidth="19200" windowHeight="7310" activeTab="2"/>
  </bookViews>
  <sheets>
    <sheet name="Sales" sheetId="1" r:id="rId1"/>
    <sheet name="Purchases" sheetId="2" r:id="rId2"/>
    <sheet name="Summary" sheetId="4" r:id="rId3"/>
    <sheet name="Log" sheetId="3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E7" i="4" l="1"/>
  <c r="F6" i="4"/>
  <c r="F14" i="4" l="1"/>
  <c r="G14" i="4" s="1"/>
  <c r="E14" i="4"/>
  <c r="D14" i="4"/>
  <c r="C14" i="4"/>
  <c r="B14" i="4"/>
  <c r="F13" i="4"/>
  <c r="G13" i="4" s="1"/>
  <c r="E13" i="4"/>
  <c r="D13" i="4"/>
  <c r="C13" i="4"/>
  <c r="B13" i="4"/>
  <c r="F12" i="4"/>
  <c r="F15" i="4" s="1"/>
  <c r="G15" i="4" s="1"/>
  <c r="E12" i="4"/>
  <c r="D12" i="4"/>
  <c r="C12" i="4"/>
  <c r="B12" i="4"/>
  <c r="F8" i="4"/>
  <c r="E8" i="4"/>
  <c r="D8" i="4"/>
  <c r="C8" i="4"/>
  <c r="B8" i="4"/>
  <c r="F7" i="4"/>
  <c r="F9" i="4" s="1"/>
  <c r="G9" i="4" s="1"/>
  <c r="D7" i="4"/>
  <c r="C7" i="4"/>
  <c r="B7" i="4"/>
  <c r="E6" i="4"/>
  <c r="D6" i="4"/>
  <c r="C6" i="4"/>
  <c r="B6" i="4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R20" i="2"/>
  <c r="Q20" i="2"/>
  <c r="M20" i="2"/>
  <c r="I20" i="2"/>
  <c r="E20" i="2"/>
  <c r="R19" i="2"/>
  <c r="Q19" i="2"/>
  <c r="M19" i="2"/>
  <c r="I19" i="2"/>
  <c r="E19" i="2"/>
  <c r="R18" i="2"/>
  <c r="Q18" i="2"/>
  <c r="M18" i="2"/>
  <c r="I18" i="2"/>
  <c r="E18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R14" i="2"/>
  <c r="Q14" i="2"/>
  <c r="M14" i="2"/>
  <c r="I14" i="2"/>
  <c r="E14" i="2"/>
  <c r="R13" i="2"/>
  <c r="Q13" i="2"/>
  <c r="M13" i="2"/>
  <c r="I13" i="2"/>
  <c r="E13" i="2"/>
  <c r="R12" i="2"/>
  <c r="Q12" i="2"/>
  <c r="M12" i="2"/>
  <c r="I12" i="2"/>
  <c r="E12" i="2"/>
  <c r="R11" i="2"/>
  <c r="Q11" i="2"/>
  <c r="M11" i="2"/>
  <c r="I11" i="2"/>
  <c r="E11" i="2"/>
  <c r="R10" i="2"/>
  <c r="Q10" i="2"/>
  <c r="M10" i="2"/>
  <c r="I10" i="2"/>
  <c r="E10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7" i="2"/>
  <c r="R6" i="2"/>
  <c r="Q6" i="2"/>
  <c r="M6" i="2"/>
  <c r="I6" i="2"/>
  <c r="E6" i="2"/>
  <c r="R5" i="2"/>
  <c r="Q5" i="2"/>
  <c r="M5" i="2"/>
  <c r="I5" i="2"/>
  <c r="E5" i="2"/>
  <c r="R4" i="2"/>
  <c r="Q4" i="2"/>
  <c r="M4" i="2"/>
  <c r="I4" i="2"/>
  <c r="E4" i="2"/>
  <c r="R3" i="2"/>
  <c r="Q3" i="2"/>
  <c r="M3" i="2"/>
  <c r="I3" i="2"/>
  <c r="E3" i="2"/>
  <c r="T78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R20" i="1"/>
  <c r="Q20" i="1"/>
  <c r="P20" i="1"/>
  <c r="O20" i="1"/>
  <c r="M20" i="1"/>
  <c r="I20" i="1"/>
  <c r="E20" i="1"/>
  <c r="R19" i="1"/>
  <c r="Q19" i="1"/>
  <c r="P19" i="1"/>
  <c r="O19" i="1"/>
  <c r="M19" i="1"/>
  <c r="I19" i="1"/>
  <c r="E19" i="1"/>
  <c r="R18" i="1"/>
  <c r="Q18" i="1"/>
  <c r="P18" i="1"/>
  <c r="O18" i="1"/>
  <c r="M18" i="1"/>
  <c r="I18" i="1"/>
  <c r="E18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R14" i="1"/>
  <c r="Q14" i="1"/>
  <c r="P14" i="1"/>
  <c r="O14" i="1"/>
  <c r="M14" i="1"/>
  <c r="I14" i="1"/>
  <c r="E14" i="1"/>
  <c r="R13" i="1"/>
  <c r="Q13" i="1"/>
  <c r="P13" i="1"/>
  <c r="O13" i="1"/>
  <c r="M13" i="1"/>
  <c r="I13" i="1"/>
  <c r="E13" i="1"/>
  <c r="R12" i="1"/>
  <c r="Q12" i="1"/>
  <c r="M12" i="1"/>
  <c r="I12" i="1"/>
  <c r="E12" i="1"/>
  <c r="R11" i="1"/>
  <c r="Q11" i="1"/>
  <c r="P11" i="1"/>
  <c r="O11" i="1"/>
  <c r="M11" i="1"/>
  <c r="I11" i="1"/>
  <c r="E11" i="1"/>
  <c r="R10" i="1"/>
  <c r="Q10" i="1"/>
  <c r="P10" i="1"/>
  <c r="O10" i="1"/>
  <c r="M10" i="1"/>
  <c r="I10" i="1"/>
  <c r="E10" i="1"/>
  <c r="R7" i="1"/>
  <c r="Q7" i="1"/>
  <c r="P7" i="1"/>
  <c r="O7" i="1"/>
  <c r="N7" i="1"/>
  <c r="M7" i="1"/>
  <c r="L7" i="1"/>
  <c r="J7" i="1"/>
  <c r="I7" i="1"/>
  <c r="H7" i="1"/>
  <c r="G7" i="1"/>
  <c r="F7" i="1"/>
  <c r="E7" i="1"/>
  <c r="D7" i="1"/>
  <c r="C7" i="1"/>
  <c r="B7" i="1"/>
  <c r="A7" i="1"/>
  <c r="R6" i="1"/>
  <c r="Q6" i="1"/>
  <c r="M6" i="1"/>
  <c r="I6" i="1"/>
  <c r="H6" i="1"/>
  <c r="E6" i="1"/>
  <c r="R5" i="1"/>
  <c r="Q5" i="1"/>
  <c r="M5" i="1"/>
  <c r="I5" i="1"/>
  <c r="H5" i="1"/>
  <c r="E5" i="1"/>
  <c r="R4" i="1"/>
  <c r="Q4" i="1"/>
  <c r="M4" i="1"/>
  <c r="I4" i="1"/>
  <c r="H4" i="1"/>
  <c r="G4" i="1"/>
  <c r="E4" i="1"/>
  <c r="R3" i="1"/>
  <c r="Q3" i="1"/>
  <c r="M3" i="1"/>
  <c r="I3" i="1"/>
  <c r="H3" i="1"/>
  <c r="G3" i="1"/>
  <c r="E3" i="1"/>
  <c r="G12" i="4" l="1"/>
  <c r="G6" i="4"/>
  <c r="G8" i="4"/>
  <c r="G7" i="4"/>
</calcChain>
</file>

<file path=xl/comments1.xml><?xml version="1.0" encoding="utf-8"?>
<comments xmlns="http://schemas.openxmlformats.org/spreadsheetml/2006/main">
  <authors>
    <author>Clarity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Clarity:</t>
        </r>
        <r>
          <rPr>
            <sz val="9"/>
            <color indexed="81"/>
            <rFont val="Tahoma"/>
            <family val="2"/>
          </rPr>
          <t xml:space="preserve">
Sarah O left the company in August</t>
        </r>
      </text>
    </comment>
  </commentList>
</comments>
</file>

<file path=xl/comments2.xml><?xml version="1.0" encoding="utf-8"?>
<comments xmlns="http://schemas.openxmlformats.org/spreadsheetml/2006/main">
  <authors>
    <author>Clarity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Clarity:</t>
        </r>
        <r>
          <rPr>
            <sz val="9"/>
            <color indexed="81"/>
            <rFont val="Tahoma"/>
            <family val="2"/>
          </rPr>
          <t xml:space="preserve">
Sarah O left the company in August</t>
        </r>
      </text>
    </comment>
  </commentList>
</comments>
</file>

<file path=xl/sharedStrings.xml><?xml version="1.0" encoding="utf-8"?>
<sst xmlns="http://schemas.openxmlformats.org/spreadsheetml/2006/main" count="87" uniqueCount="44">
  <si>
    <t>Jan</t>
  </si>
  <si>
    <t>Feb</t>
  </si>
  <si>
    <t>Mar</t>
  </si>
  <si>
    <t>Q1</t>
  </si>
  <si>
    <t>Apr</t>
  </si>
  <si>
    <t>May</t>
  </si>
  <si>
    <t>Jun</t>
  </si>
  <si>
    <t>Q2</t>
  </si>
  <si>
    <t>Jul</t>
  </si>
  <si>
    <t>Aug</t>
  </si>
  <si>
    <t>Sep</t>
  </si>
  <si>
    <t>Q3</t>
  </si>
  <si>
    <t>Oct</t>
  </si>
  <si>
    <t>Nov</t>
  </si>
  <si>
    <t>Dec</t>
  </si>
  <si>
    <t>Q4</t>
  </si>
  <si>
    <t>Total</t>
  </si>
  <si>
    <t>Dublin</t>
  </si>
  <si>
    <t>UK</t>
  </si>
  <si>
    <t>Germany</t>
  </si>
  <si>
    <t>Joe M</t>
  </si>
  <si>
    <t>Dernan O</t>
  </si>
  <si>
    <t>Dylan G</t>
  </si>
  <si>
    <t>Amber G</t>
  </si>
  <si>
    <t>Mark D</t>
  </si>
  <si>
    <t>Sarah H</t>
  </si>
  <si>
    <t>Sarah O</t>
  </si>
  <si>
    <t>Emily H</t>
  </si>
  <si>
    <t>John W</t>
  </si>
  <si>
    <t>Fiona B</t>
  </si>
  <si>
    <t>Lisa H</t>
  </si>
  <si>
    <t>Mike P</t>
  </si>
  <si>
    <t>Version</t>
  </si>
  <si>
    <t>File name</t>
  </si>
  <si>
    <t>Spreadsheet inq 1</t>
  </si>
  <si>
    <t>Prepared by</t>
  </si>
  <si>
    <t>Lisa</t>
  </si>
  <si>
    <t>Details</t>
  </si>
  <si>
    <t>Raw file to be submitted for Revenue Report</t>
  </si>
  <si>
    <t>Date</t>
  </si>
  <si>
    <t>Summary Statement of purchases &amp; Sales</t>
  </si>
  <si>
    <t>Purchases</t>
  </si>
  <si>
    <t>Sales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</si>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</sst>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.00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theme="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rgb="FFFF0000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ill="1"/>
    <xf numFmtId="0" fontId="2" fillId="0" borderId="0" xfId="0" applyFont="1" applyFill="1"/>
    <xf numFmtId="165" fontId="3" fillId="0" borderId="0" xfId="1" applyNumberFormat="1" applyFont="1" applyFill="1"/>
    <xf numFmtId="165" fontId="2" fillId="0" borderId="0" xfId="1" applyNumberFormat="1" applyFont="1" applyFill="1"/>
    <xf numFmtId="165" fontId="2" fillId="0" borderId="2" xfId="0" applyNumberFormat="1" applyFont="1" applyFill="1" applyBorder="1"/>
    <xf numFmtId="14" fontId="0" fillId="0" borderId="0" xfId="0" applyNumberFormat="1"/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1" applyNumberFormat="1" applyFont="1" applyFill="1"/>
    <xf numFmtId="165" fontId="2" fillId="0" borderId="1" xfId="1" applyNumberFormat="1" applyFont="1" applyFill="1" applyBorder="1"/>
    <xf numFmtId="0" fontId="1" fillId="0" borderId="0" xfId="0" applyFont="1" applyFill="1"/>
    <xf numFmtId="0" fontId="8" fillId="0" borderId="0" xfId="0" applyFont="1"/>
    <xf numFmtId="0" fontId="0" fillId="0" borderId="0" xfId="1" quotePrefix="1" applyNumberFormat="1" applyFont="1" applyFill="1" applyAlignment="1"/>
    <xf numFmtId="0" fontId="1" fillId="0" borderId="0" xfId="1" quotePrefix="1" applyNumberFormat="1" applyFont="1" applyFill="1" applyAlignment="1"/>
    <xf numFmtId="164" fontId="0" fillId="0" borderId="0" xfId="1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10" fontId="0" fillId="0" borderId="0" xfId="2" applyNumberFormat="1" applyFont="1"/>
    <xf numFmtId="10" fontId="8" fillId="0" borderId="3" xfId="2" applyNumberFormat="1" applyFont="1" applyBorder="1"/>
    <xf numFmtId="2" fontId="3" fillId="0" borderId="0" xfId="1" applyNumberFormat="1" applyFont="1" applyFill="1"/>
    <xf numFmtId="2" fontId="2" fillId="0" borderId="0" xfId="1" applyNumberFormat="1" applyFont="1" applyFill="1"/>
    <xf numFmtId="2" fontId="7" fillId="0" borderId="1" xfId="1" applyNumberFormat="1" applyFont="1" applyFill="1" applyBorder="1"/>
    <xf numFmtId="2" fontId="0" fillId="0" borderId="0" xfId="1" applyNumberFormat="1" applyFont="1" applyFill="1"/>
    <xf numFmtId="2" fontId="2" fillId="0" borderId="2" xfId="1" applyNumberFormat="1" applyFont="1" applyFill="1" applyBorder="1"/>
    <xf numFmtId="166" fontId="3" fillId="3" borderId="0" xfId="1" applyNumberFormat="1" applyFont="1" applyFill="1"/>
    <xf numFmtId="164" fontId="8" fillId="0" borderId="3" xfId="1" applyFont="1" applyBorder="1"/>
  </cellXfs>
  <cellStyles count="3">
    <cellStyle name="Comma" xfId="1" builtinId="3"/>
    <cellStyle name="Normal" xfId="0" builtinId="0"/>
    <cellStyle name="Percent" xfId="2" builtinId="5"/>
  </cellStyles>
  <dxfs count="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</xdr:colOff>
      <xdr:row>12</xdr:row>
      <xdr:rowOff>6350</xdr:rowOff>
    </xdr:from>
    <xdr:to>
      <xdr:col>6</xdr:col>
      <xdr:colOff>594783</xdr:colOff>
      <xdr:row>12</xdr:row>
      <xdr:rowOff>174243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8691" y="2239433"/>
          <a:ext cx="585259" cy="16789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11</xdr:row>
      <xdr:rowOff>10583</xdr:rowOff>
    </xdr:from>
    <xdr:to>
      <xdr:col>6</xdr:col>
      <xdr:colOff>603250</xdr:colOff>
      <xdr:row>12</xdr:row>
      <xdr:rowOff>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8217" y="2058458"/>
          <a:ext cx="584200" cy="174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8"/>
  <sheetViews>
    <sheetView workbookViewId="0">
      <selection activeCell="G13" sqref="G13"/>
    </sheetView>
  </sheetViews>
  <sheetFormatPr defaultRowHeight="15" customHeight="1" x14ac:dyDescent="0.35"/>
  <cols>
    <col min="1" max="1" width="12.81640625" style="1" bestFit="1" customWidth="1"/>
    <col min="2" max="4" width="8.453125" style="1" bestFit="1" customWidth="1"/>
    <col min="5" max="5" width="8.81640625" style="1" bestFit="1" customWidth="1"/>
    <col min="6" max="6" width="8.453125" style="1" bestFit="1" customWidth="1"/>
    <col min="7" max="7" width="10.1796875" style="1" bestFit="1" customWidth="1"/>
    <col min="8" max="8" width="8.453125" style="1" bestFit="1" customWidth="1"/>
    <col min="9" max="9" width="8.81640625" style="1" bestFit="1" customWidth="1"/>
    <col min="10" max="12" width="8.453125" style="1" bestFit="1" customWidth="1"/>
    <col min="13" max="13" width="8.81640625" style="1" bestFit="1" customWidth="1"/>
    <col min="14" max="16" width="8.453125" style="1" bestFit="1" customWidth="1"/>
    <col min="17" max="18" width="8.81640625" style="1" bestFit="1" customWidth="1"/>
    <col min="19" max="19" width="3" style="1" customWidth="1"/>
    <col min="20" max="20" width="9.1796875" style="1"/>
  </cols>
  <sheetData>
    <row r="1" spans="1:20" ht="14.5" x14ac:dyDescent="0.35">
      <c r="A1" s="2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2"/>
      <c r="T1" s="2"/>
    </row>
    <row r="2" spans="1:20" ht="14.5" x14ac:dyDescent="0.35">
      <c r="A2" s="2" t="s">
        <v>17</v>
      </c>
    </row>
    <row r="3" spans="1:20" ht="14.5" x14ac:dyDescent="0.35">
      <c r="A3" s="1" t="s">
        <v>20</v>
      </c>
      <c r="B3" s="3">
        <v>5344</v>
      </c>
      <c r="C3" s="3">
        <v>5294</v>
      </c>
      <c r="D3" s="3">
        <v>6583</v>
      </c>
      <c r="E3" s="4">
        <f>SUM(B3:D3)</f>
        <v>17221</v>
      </c>
      <c r="F3" s="3">
        <v>1849</v>
      </c>
      <c r="G3" s="3">
        <f>4487-350</f>
        <v>4137</v>
      </c>
      <c r="H3" s="3">
        <f>3362+T3</f>
        <v>3518</v>
      </c>
      <c r="I3" s="4">
        <f>SUM(F3:H3)</f>
        <v>9504</v>
      </c>
      <c r="J3" s="3">
        <v>6879</v>
      </c>
      <c r="K3" s="3">
        <v>2280</v>
      </c>
      <c r="L3" s="3">
        <v>4207</v>
      </c>
      <c r="M3" s="4">
        <f>SUM(J3:L3)</f>
        <v>13366</v>
      </c>
      <c r="N3" s="3">
        <v>3843</v>
      </c>
      <c r="O3" s="3">
        <v>3400</v>
      </c>
      <c r="P3" s="3">
        <v>4200</v>
      </c>
      <c r="Q3" s="4">
        <f>SUM(N3:P3)</f>
        <v>11443</v>
      </c>
      <c r="R3" s="4">
        <f>SUM(E3,I3,M3,Q3)</f>
        <v>51534</v>
      </c>
      <c r="T3" s="9">
        <v>156</v>
      </c>
    </row>
    <row r="4" spans="1:20" ht="14.5" x14ac:dyDescent="0.35">
      <c r="A4" s="1" t="s">
        <v>21</v>
      </c>
      <c r="B4" s="3">
        <v>7491</v>
      </c>
      <c r="C4" s="3">
        <v>4799</v>
      </c>
      <c r="D4" s="3">
        <v>4039</v>
      </c>
      <c r="E4" s="4">
        <f>SUM(B4:D4)</f>
        <v>16329</v>
      </c>
      <c r="F4" s="3">
        <v>3843</v>
      </c>
      <c r="G4" s="3">
        <f>1063+350</f>
        <v>1413</v>
      </c>
      <c r="H4" s="3">
        <f>4452</f>
        <v>4452</v>
      </c>
      <c r="I4" s="4">
        <f>SUM(F4:H4)</f>
        <v>9708</v>
      </c>
      <c r="J4" s="3">
        <v>6907</v>
      </c>
      <c r="K4" s="3">
        <v>1205</v>
      </c>
      <c r="L4" s="3">
        <v>2468</v>
      </c>
      <c r="M4" s="4">
        <f>SUM(J4:L4)</f>
        <v>10580</v>
      </c>
      <c r="N4" s="3">
        <v>3825</v>
      </c>
      <c r="O4" s="3">
        <v>2500</v>
      </c>
      <c r="P4" s="3">
        <v>3500</v>
      </c>
      <c r="Q4" s="4">
        <f>SUM(N4:P4)</f>
        <v>9825</v>
      </c>
      <c r="R4" s="4">
        <f>SUM(E4,I4,M4,Q4)</f>
        <v>46442</v>
      </c>
    </row>
    <row r="5" spans="1:20" ht="14.5" x14ac:dyDescent="0.35">
      <c r="A5" s="1" t="s">
        <v>22</v>
      </c>
      <c r="B5" s="3">
        <v>6349</v>
      </c>
      <c r="C5" s="3">
        <v>6955</v>
      </c>
      <c r="D5" s="3">
        <v>7020</v>
      </c>
      <c r="E5" s="4">
        <f>SUM(B5:D5)</f>
        <v>20324</v>
      </c>
      <c r="F5" s="3">
        <v>1070</v>
      </c>
      <c r="G5" s="3">
        <v>4424</v>
      </c>
      <c r="H5" s="3">
        <f>1240+T5</f>
        <v>1240</v>
      </c>
      <c r="I5" s="4">
        <f>SUM(F5:H5)</f>
        <v>6734</v>
      </c>
      <c r="J5" s="3">
        <v>5008</v>
      </c>
      <c r="K5" s="3">
        <v>2331</v>
      </c>
      <c r="L5" s="3">
        <v>3849</v>
      </c>
      <c r="M5" s="4">
        <f>SUM(J5:L5)</f>
        <v>11188</v>
      </c>
      <c r="N5" s="3">
        <v>2928</v>
      </c>
      <c r="O5" s="3">
        <v>3000</v>
      </c>
      <c r="P5" s="3">
        <v>5700</v>
      </c>
      <c r="Q5" s="4">
        <f>SUM(N5:P5)</f>
        <v>11628</v>
      </c>
      <c r="R5" s="4">
        <f>SUM(E5,I5,M5,Q5)</f>
        <v>49874</v>
      </c>
    </row>
    <row r="6" spans="1:20" ht="14.5" x14ac:dyDescent="0.35">
      <c r="A6" s="1" t="s">
        <v>23</v>
      </c>
      <c r="B6" s="3">
        <v>7281</v>
      </c>
      <c r="C6" s="3">
        <v>4720</v>
      </c>
      <c r="D6" s="3">
        <v>6018</v>
      </c>
      <c r="E6" s="4">
        <f>SUM(B6:D6)</f>
        <v>18019</v>
      </c>
      <c r="F6" s="3">
        <v>3588</v>
      </c>
      <c r="G6" s="3">
        <v>4666</v>
      </c>
      <c r="H6" s="3">
        <f>3666-T5</f>
        <v>3666</v>
      </c>
      <c r="I6" s="4">
        <f>SUM(F6:H6)</f>
        <v>11920</v>
      </c>
      <c r="J6" s="3">
        <v>5498</v>
      </c>
      <c r="K6" s="3">
        <v>2719</v>
      </c>
      <c r="L6" s="3">
        <v>1934</v>
      </c>
      <c r="M6" s="4">
        <f>SUM(J6:L6)</f>
        <v>10151</v>
      </c>
      <c r="N6" s="3">
        <v>1440</v>
      </c>
      <c r="O6" s="3">
        <v>2000</v>
      </c>
      <c r="P6" s="3">
        <v>4700</v>
      </c>
      <c r="Q6" s="4">
        <f>SUM(N6:P6)</f>
        <v>8140</v>
      </c>
      <c r="R6" s="4">
        <f>SUM(E6,I6,M6,Q6)</f>
        <v>48230</v>
      </c>
    </row>
    <row r="7" spans="1:20" ht="14.5" x14ac:dyDescent="0.35">
      <c r="A7" s="2" t="str">
        <f>"Total "&amp;A2</f>
        <v>Total Dublin</v>
      </c>
      <c r="B7" s="11">
        <f>SUM(B3:B6)</f>
        <v>26465</v>
      </c>
      <c r="C7" s="11">
        <f t="shared" ref="C7:R7" si="0">SUM(C3:C6)</f>
        <v>21768</v>
      </c>
      <c r="D7" s="11">
        <f t="shared" si="0"/>
        <v>23660</v>
      </c>
      <c r="E7" s="11">
        <f t="shared" si="0"/>
        <v>71893</v>
      </c>
      <c r="F7" s="11">
        <f t="shared" si="0"/>
        <v>10350</v>
      </c>
      <c r="G7" s="11">
        <f t="shared" si="0"/>
        <v>14640</v>
      </c>
      <c r="H7" s="11">
        <f t="shared" si="0"/>
        <v>12876</v>
      </c>
      <c r="I7" s="11">
        <f>SUM(I3:I6)</f>
        <v>37866</v>
      </c>
      <c r="J7" s="11">
        <f>SUM(J3:J6)</f>
        <v>24292</v>
      </c>
      <c r="K7" s="11">
        <f>SUM(K3:K6)</f>
        <v>8535</v>
      </c>
      <c r="L7" s="11">
        <f t="shared" si="0"/>
        <v>12458</v>
      </c>
      <c r="M7" s="11">
        <f t="shared" si="0"/>
        <v>45285</v>
      </c>
      <c r="N7" s="11">
        <f t="shared" si="0"/>
        <v>12036</v>
      </c>
      <c r="O7" s="11">
        <f t="shared" si="0"/>
        <v>10900</v>
      </c>
      <c r="P7" s="11">
        <f t="shared" si="0"/>
        <v>18100</v>
      </c>
      <c r="Q7" s="11">
        <f t="shared" si="0"/>
        <v>41036</v>
      </c>
      <c r="R7" s="11">
        <f t="shared" si="0"/>
        <v>196080</v>
      </c>
    </row>
    <row r="8" spans="1:20" ht="14.5" x14ac:dyDescent="0.3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</row>
    <row r="9" spans="1:20" ht="14.5" x14ac:dyDescent="0.35">
      <c r="A9" s="2" t="s">
        <v>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</row>
    <row r="10" spans="1:20" ht="14.5" x14ac:dyDescent="0.35">
      <c r="A10" s="1" t="s">
        <v>24</v>
      </c>
      <c r="B10" s="3">
        <v>3400</v>
      </c>
      <c r="C10" s="3">
        <v>5329</v>
      </c>
      <c r="D10" s="3">
        <v>4734</v>
      </c>
      <c r="E10" s="4">
        <f>SUM(B10:D10)</f>
        <v>13463</v>
      </c>
      <c r="F10" s="3">
        <v>1450</v>
      </c>
      <c r="G10" s="3">
        <v>4191</v>
      </c>
      <c r="H10" s="3">
        <v>3109</v>
      </c>
      <c r="I10" s="4">
        <f>SUM(F10:H10)</f>
        <v>8750</v>
      </c>
      <c r="J10" s="3">
        <v>2388</v>
      </c>
      <c r="K10" s="3">
        <v>2892</v>
      </c>
      <c r="L10" s="3">
        <v>3253</v>
      </c>
      <c r="M10" s="4">
        <f>SUM(J10:L10)</f>
        <v>8533</v>
      </c>
      <c r="N10" s="3">
        <v>3525</v>
      </c>
      <c r="O10" s="3">
        <f>AVERAGE(K10:L10,N10)</f>
        <v>3223.3333333333335</v>
      </c>
      <c r="P10" s="3">
        <f>AVERAGE(L10:M10,O10)</f>
        <v>5003.1111111111113</v>
      </c>
      <c r="Q10" s="4">
        <f>SUM(N10:P10)</f>
        <v>11751.444444444445</v>
      </c>
      <c r="R10" s="4">
        <f>SUM(E10,I10,M10,Q10)</f>
        <v>42497.444444444445</v>
      </c>
    </row>
    <row r="11" spans="1:20" ht="14.5" x14ac:dyDescent="0.35">
      <c r="A11" s="1" t="s">
        <v>25</v>
      </c>
      <c r="B11" s="3">
        <v>3608</v>
      </c>
      <c r="C11" s="3">
        <v>4922</v>
      </c>
      <c r="D11" s="3">
        <v>4711</v>
      </c>
      <c r="E11" s="4">
        <f>SUM(B11:D11)</f>
        <v>13241</v>
      </c>
      <c r="F11" s="3">
        <v>1463</v>
      </c>
      <c r="G11" s="3">
        <v>1204</v>
      </c>
      <c r="H11" s="3">
        <v>2342</v>
      </c>
      <c r="I11" s="4">
        <f>SUM(F11:H11)</f>
        <v>5009</v>
      </c>
      <c r="J11" s="3">
        <v>2132</v>
      </c>
      <c r="K11" s="3">
        <v>2769</v>
      </c>
      <c r="L11" s="3">
        <v>2472</v>
      </c>
      <c r="M11" s="4">
        <f>SUM(J11:L11)</f>
        <v>7373</v>
      </c>
      <c r="N11" s="3">
        <v>4125</v>
      </c>
      <c r="O11" s="3">
        <f t="shared" ref="O11:P14" si="1">AVERAGE(K11:L11,N11)</f>
        <v>3122</v>
      </c>
      <c r="P11" s="3">
        <f>AVERAGE(L11:M11,O11)</f>
        <v>4322.333333333333</v>
      </c>
      <c r="Q11" s="4">
        <f>SUM(N11:P11)</f>
        <v>11569.333333333332</v>
      </c>
      <c r="R11" s="4">
        <f>SUM(E11,I11,M11,Q11)</f>
        <v>37192.333333333328</v>
      </c>
    </row>
    <row r="12" spans="1:20" ht="14.5" x14ac:dyDescent="0.35">
      <c r="A12" s="1" t="s">
        <v>26</v>
      </c>
      <c r="B12" s="3">
        <v>2303</v>
      </c>
      <c r="C12" s="3">
        <v>1253</v>
      </c>
      <c r="D12" s="3">
        <v>3651</v>
      </c>
      <c r="E12" s="4">
        <f>SUM(B12:D12)</f>
        <v>7207</v>
      </c>
      <c r="F12" s="3">
        <v>4595</v>
      </c>
      <c r="G12" s="3">
        <v>2863</v>
      </c>
      <c r="H12" s="3">
        <v>3802</v>
      </c>
      <c r="I12" s="4">
        <f>SUM(F12:H12)</f>
        <v>11260</v>
      </c>
      <c r="J12" s="3">
        <v>3309</v>
      </c>
      <c r="K12" s="3">
        <v>2536</v>
      </c>
      <c r="L12" s="3">
        <v>2041</v>
      </c>
      <c r="M12" s="4">
        <f>SUM(J12:L12)</f>
        <v>7886</v>
      </c>
      <c r="N12" s="3">
        <v>0</v>
      </c>
      <c r="O12" s="3">
        <v>0</v>
      </c>
      <c r="P12" s="3">
        <v>0</v>
      </c>
      <c r="Q12" s="4">
        <f>SUM(N12:P12)</f>
        <v>0</v>
      </c>
      <c r="R12" s="4">
        <f>SUM(E12,I12,M12,Q12)</f>
        <v>26353</v>
      </c>
    </row>
    <row r="13" spans="1:20" ht="14.5" x14ac:dyDescent="0.35">
      <c r="A13" s="1" t="s">
        <v>28</v>
      </c>
      <c r="B13" s="3">
        <v>2359</v>
      </c>
      <c r="C13" s="3">
        <v>5273</v>
      </c>
      <c r="D13" s="3">
        <v>5438</v>
      </c>
      <c r="E13" s="4">
        <f>SUM(B13:D13)</f>
        <v>13070</v>
      </c>
      <c r="F13" s="3">
        <v>2280</v>
      </c>
      <c r="G13" s="3">
        <v>4882</v>
      </c>
      <c r="H13" s="3">
        <v>3915</v>
      </c>
      <c r="I13" s="4">
        <f>SUM(F13:H13)</f>
        <v>11077</v>
      </c>
      <c r="J13" s="3">
        <v>3973</v>
      </c>
      <c r="K13" s="3">
        <v>2373</v>
      </c>
      <c r="L13" s="3">
        <v>3220</v>
      </c>
      <c r="M13" s="4">
        <f>SUM(J13:L13)</f>
        <v>9566</v>
      </c>
      <c r="N13" s="3">
        <v>4757</v>
      </c>
      <c r="O13" s="3">
        <f t="shared" si="1"/>
        <v>3450</v>
      </c>
      <c r="P13" s="3">
        <f>AVERAGE(L13:M13,O13)</f>
        <v>5412</v>
      </c>
      <c r="Q13" s="4">
        <f>SUM(N13:P13)</f>
        <v>13619</v>
      </c>
      <c r="R13" s="4">
        <f>SUM(E13,I13,M13,Q13)</f>
        <v>47332</v>
      </c>
    </row>
    <row r="14" spans="1:20" ht="14.5" x14ac:dyDescent="0.35">
      <c r="A14" s="1" t="s">
        <v>29</v>
      </c>
      <c r="B14" s="3">
        <v>4487</v>
      </c>
      <c r="C14" s="3">
        <v>2638</v>
      </c>
      <c r="D14" s="3">
        <v>5100</v>
      </c>
      <c r="E14" s="4">
        <f>SUM(B14:D14)</f>
        <v>12225</v>
      </c>
      <c r="F14" s="3">
        <v>1205</v>
      </c>
      <c r="G14" s="3">
        <v>4557</v>
      </c>
      <c r="H14" s="3">
        <v>2187</v>
      </c>
      <c r="I14" s="4">
        <f>SUM(F14:H14)</f>
        <v>7949</v>
      </c>
      <c r="J14" s="3">
        <v>3471</v>
      </c>
      <c r="K14" s="3">
        <v>3914</v>
      </c>
      <c r="L14" s="3">
        <v>3635</v>
      </c>
      <c r="M14" s="4">
        <f>SUM(J14:L14)</f>
        <v>11020</v>
      </c>
      <c r="N14" s="3">
        <v>1101</v>
      </c>
      <c r="O14" s="3">
        <f t="shared" si="1"/>
        <v>2883.3333333333335</v>
      </c>
      <c r="P14" s="3">
        <f t="shared" si="1"/>
        <v>5846.1111111111104</v>
      </c>
      <c r="Q14" s="4">
        <f>SUM(N14:P14)</f>
        <v>9830.4444444444434</v>
      </c>
      <c r="R14" s="4">
        <f>SUM(E14,I14,M14,Q14)</f>
        <v>41024.444444444445</v>
      </c>
    </row>
    <row r="15" spans="1:20" ht="14.5" x14ac:dyDescent="0.35">
      <c r="A15" s="2" t="str">
        <f>"Total "&amp;A9</f>
        <v>Total UK</v>
      </c>
      <c r="B15" s="11">
        <f>SUM(B10:B14)</f>
        <v>16157</v>
      </c>
      <c r="C15" s="11">
        <f t="shared" ref="C15:Q15" si="2">SUM(C10:C14)</f>
        <v>19415</v>
      </c>
      <c r="D15" s="11">
        <f t="shared" si="2"/>
        <v>23634</v>
      </c>
      <c r="E15" s="11">
        <f t="shared" si="2"/>
        <v>59206</v>
      </c>
      <c r="F15" s="11">
        <f t="shared" si="2"/>
        <v>10993</v>
      </c>
      <c r="G15" s="11">
        <f t="shared" si="2"/>
        <v>17697</v>
      </c>
      <c r="H15" s="11">
        <f>SUM(H10:H14)</f>
        <v>15355</v>
      </c>
      <c r="I15" s="11">
        <f t="shared" si="2"/>
        <v>44045</v>
      </c>
      <c r="J15" s="11">
        <f t="shared" si="2"/>
        <v>15273</v>
      </c>
      <c r="K15" s="11">
        <f t="shared" si="2"/>
        <v>14484</v>
      </c>
      <c r="L15" s="11">
        <f t="shared" si="2"/>
        <v>14621</v>
      </c>
      <c r="M15" s="11">
        <f t="shared" si="2"/>
        <v>44378</v>
      </c>
      <c r="N15" s="11">
        <f t="shared" si="2"/>
        <v>13508</v>
      </c>
      <c r="O15" s="11">
        <f t="shared" si="2"/>
        <v>12678.666666666668</v>
      </c>
      <c r="P15" s="11">
        <f t="shared" si="2"/>
        <v>20583.555555555555</v>
      </c>
      <c r="Q15" s="11">
        <f t="shared" si="2"/>
        <v>46770.222222222226</v>
      </c>
      <c r="R15" s="11">
        <f>SUM(R10:R14)</f>
        <v>194399.22222222222</v>
      </c>
    </row>
    <row r="16" spans="1:20" ht="14.5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/>
    </row>
    <row r="17" spans="1:18" ht="14.5" x14ac:dyDescent="0.35">
      <c r="A17" s="2" t="s">
        <v>19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</row>
    <row r="18" spans="1:18" ht="14.5" x14ac:dyDescent="0.35">
      <c r="A18" s="1" t="s">
        <v>27</v>
      </c>
      <c r="B18" s="3">
        <v>1063</v>
      </c>
      <c r="C18" s="3">
        <v>3362</v>
      </c>
      <c r="D18" s="14">
        <v>2021</v>
      </c>
      <c r="E18" s="4">
        <f>SUM(B18:D18)</f>
        <v>6446</v>
      </c>
      <c r="F18" s="3">
        <v>4779</v>
      </c>
      <c r="G18" s="3">
        <v>3472</v>
      </c>
      <c r="H18" s="3">
        <v>5434</v>
      </c>
      <c r="I18" s="4">
        <f>SUM(F18:H18)</f>
        <v>13685</v>
      </c>
      <c r="J18" s="10">
        <v>3465</v>
      </c>
      <c r="K18" s="10">
        <v>3993</v>
      </c>
      <c r="L18" s="10">
        <v>3780</v>
      </c>
      <c r="M18" s="4">
        <f>SUM(J18:L18)</f>
        <v>11238</v>
      </c>
      <c r="N18" s="3">
        <v>3445</v>
      </c>
      <c r="O18" s="3">
        <f t="shared" ref="O18:P20" si="3">AVERAGE(K18:L18,N18)</f>
        <v>3739.3333333333335</v>
      </c>
      <c r="P18" s="3">
        <f t="shared" si="3"/>
        <v>6252.4444444444443</v>
      </c>
      <c r="Q18" s="4">
        <f>SUM(N18:P18)</f>
        <v>13436.777777777777</v>
      </c>
      <c r="R18" s="4">
        <f>SUM(E18,I18,M18,Q18)</f>
        <v>44805.777777777781</v>
      </c>
    </row>
    <row r="19" spans="1:18" ht="14.5" x14ac:dyDescent="0.35">
      <c r="A19" s="1" t="s">
        <v>30</v>
      </c>
      <c r="B19" s="3">
        <v>4424</v>
      </c>
      <c r="C19" s="3">
        <v>4452</v>
      </c>
      <c r="D19" s="14">
        <v>4128</v>
      </c>
      <c r="E19" s="4">
        <f>SUM(B19:D19)</f>
        <v>13004</v>
      </c>
      <c r="F19" s="3">
        <v>3716</v>
      </c>
      <c r="G19" s="3">
        <v>6749</v>
      </c>
      <c r="H19" s="3">
        <v>3909</v>
      </c>
      <c r="I19" s="4">
        <f>SUM(F19:H19)</f>
        <v>14374</v>
      </c>
      <c r="J19" s="10">
        <v>2506</v>
      </c>
      <c r="K19" s="10">
        <v>2095</v>
      </c>
      <c r="L19" s="10">
        <v>3899</v>
      </c>
      <c r="M19" s="4">
        <f>SUM(J19:L19)</f>
        <v>8500</v>
      </c>
      <c r="N19" s="3">
        <v>5123</v>
      </c>
      <c r="O19" s="3">
        <f t="shared" si="3"/>
        <v>3705.6666666666665</v>
      </c>
      <c r="P19" s="3">
        <f t="shared" si="3"/>
        <v>5368.2222222222217</v>
      </c>
      <c r="Q19" s="4">
        <f>SUM(N19:P19)</f>
        <v>14196.888888888887</v>
      </c>
      <c r="R19" s="4">
        <f>SUM(E19,I19,M19,Q19)</f>
        <v>50074.888888888891</v>
      </c>
    </row>
    <row r="20" spans="1:18" ht="14.5" x14ac:dyDescent="0.35">
      <c r="A20" s="1" t="s">
        <v>31</v>
      </c>
      <c r="B20" s="3">
        <v>4666</v>
      </c>
      <c r="C20" s="3">
        <v>1240</v>
      </c>
      <c r="D20" s="15">
        <v>5410</v>
      </c>
      <c r="E20" s="4">
        <f>SUM(B20:D20)</f>
        <v>11316</v>
      </c>
      <c r="F20" s="3">
        <v>5139</v>
      </c>
      <c r="G20" s="3">
        <v>2615</v>
      </c>
      <c r="H20" s="3">
        <v>7699</v>
      </c>
      <c r="I20" s="4">
        <f>SUM(F20:H20)</f>
        <v>15453</v>
      </c>
      <c r="J20" s="10">
        <v>2270</v>
      </c>
      <c r="K20" s="10">
        <v>3637</v>
      </c>
      <c r="L20" s="10">
        <v>2437</v>
      </c>
      <c r="M20" s="4">
        <f>SUM(J20:L20)</f>
        <v>8344</v>
      </c>
      <c r="N20" s="3">
        <v>2936</v>
      </c>
      <c r="O20" s="3">
        <f t="shared" si="3"/>
        <v>3003.3333333333335</v>
      </c>
      <c r="P20" s="3">
        <f t="shared" si="3"/>
        <v>4594.7777777777783</v>
      </c>
      <c r="Q20" s="4">
        <f>SUM(N20:P20)</f>
        <v>10534.111111111113</v>
      </c>
      <c r="R20" s="4">
        <f>SUM(E20,I20,M20,Q20)</f>
        <v>45647.111111111109</v>
      </c>
    </row>
    <row r="21" spans="1:18" ht="14.5" x14ac:dyDescent="0.35">
      <c r="A21" s="2" t="str">
        <f>"Total "&amp;A17</f>
        <v>Total Germany</v>
      </c>
      <c r="B21" s="11">
        <f>SUM(B18:B20)</f>
        <v>10153</v>
      </c>
      <c r="C21" s="11">
        <f t="shared" ref="C21:Q21" si="4">SUM(C18:C20)</f>
        <v>9054</v>
      </c>
      <c r="D21" s="11">
        <f t="shared" si="4"/>
        <v>11559</v>
      </c>
      <c r="E21" s="11">
        <f t="shared" si="4"/>
        <v>30766</v>
      </c>
      <c r="F21" s="11">
        <f t="shared" si="4"/>
        <v>13634</v>
      </c>
      <c r="G21" s="11">
        <f t="shared" si="4"/>
        <v>12836</v>
      </c>
      <c r="H21" s="11">
        <f t="shared" si="4"/>
        <v>17042</v>
      </c>
      <c r="I21" s="11">
        <f t="shared" si="4"/>
        <v>43512</v>
      </c>
      <c r="J21" s="11">
        <f t="shared" si="4"/>
        <v>8241</v>
      </c>
      <c r="K21" s="11">
        <f t="shared" si="4"/>
        <v>9725</v>
      </c>
      <c r="L21" s="11">
        <f t="shared" si="4"/>
        <v>10116</v>
      </c>
      <c r="M21" s="11">
        <f t="shared" si="4"/>
        <v>28082</v>
      </c>
      <c r="N21" s="11">
        <f t="shared" si="4"/>
        <v>11504</v>
      </c>
      <c r="O21" s="11">
        <f t="shared" si="4"/>
        <v>10448.333333333334</v>
      </c>
      <c r="P21" s="11">
        <f t="shared" si="4"/>
        <v>16215.444444444445</v>
      </c>
      <c r="Q21" s="11">
        <f t="shared" si="4"/>
        <v>38167.777777777781</v>
      </c>
      <c r="R21" s="11">
        <f>SUM(R19:R20)</f>
        <v>95722</v>
      </c>
    </row>
    <row r="22" spans="1:18" ht="14.5" x14ac:dyDescent="0.3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</row>
    <row r="23" spans="1:18" ht="14.5" x14ac:dyDescent="0.3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thickBot="1" x14ac:dyDescent="0.4">
      <c r="A24" s="2" t="str">
        <f>"Total"</f>
        <v>Total</v>
      </c>
      <c r="B24" s="5">
        <f>SUM(B7,B15,B21,)</f>
        <v>52775</v>
      </c>
      <c r="C24" s="5">
        <f t="shared" ref="C24:R24" si="5">SUM(C7,C15,C21,)</f>
        <v>50237</v>
      </c>
      <c r="D24" s="5">
        <f t="shared" si="5"/>
        <v>58853</v>
      </c>
      <c r="E24" s="5">
        <f t="shared" si="5"/>
        <v>161865</v>
      </c>
      <c r="F24" s="5">
        <f t="shared" si="5"/>
        <v>34977</v>
      </c>
      <c r="G24" s="5">
        <f t="shared" si="5"/>
        <v>45173</v>
      </c>
      <c r="H24" s="5">
        <f t="shared" si="5"/>
        <v>45273</v>
      </c>
      <c r="I24" s="5">
        <f t="shared" si="5"/>
        <v>125423</v>
      </c>
      <c r="J24" s="5">
        <f t="shared" si="5"/>
        <v>47806</v>
      </c>
      <c r="K24" s="5">
        <f t="shared" si="5"/>
        <v>32744</v>
      </c>
      <c r="L24" s="5">
        <f t="shared" si="5"/>
        <v>37195</v>
      </c>
      <c r="M24" s="5">
        <f t="shared" si="5"/>
        <v>117745</v>
      </c>
      <c r="N24" s="5">
        <f t="shared" si="5"/>
        <v>37048</v>
      </c>
      <c r="O24" s="5">
        <f t="shared" si="5"/>
        <v>34027</v>
      </c>
      <c r="P24" s="5">
        <f t="shared" si="5"/>
        <v>54899</v>
      </c>
      <c r="Q24" s="5">
        <f t="shared" si="5"/>
        <v>125974</v>
      </c>
      <c r="R24" s="5">
        <f t="shared" si="5"/>
        <v>486201.22222222225</v>
      </c>
    </row>
    <row r="78" spans="20:20" ht="14.5" x14ac:dyDescent="0.35">
      <c r="T78" s="1">
        <f>52+6</f>
        <v>58</v>
      </c>
    </row>
  </sheetData>
  <conditionalFormatting sqref="B1:R1">
    <cfRule type="expression" dxfId="1" priority="3">
      <formula>#REF!="Act"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3"/>
  <sheetViews>
    <sheetView topLeftCell="C1" workbookViewId="0">
      <selection activeCell="P3" sqref="P3"/>
    </sheetView>
  </sheetViews>
  <sheetFormatPr defaultRowHeight="14.5" x14ac:dyDescent="0.35"/>
  <cols>
    <col min="1" max="1" width="12.81640625" style="1" bestFit="1" customWidth="1"/>
    <col min="2" max="4" width="9.36328125" style="1" bestFit="1" customWidth="1"/>
    <col min="5" max="5" width="10.7265625" style="1" bestFit="1" customWidth="1"/>
    <col min="6" max="6" width="9.36328125" style="1" bestFit="1" customWidth="1"/>
    <col min="7" max="7" width="10.26953125" style="1" bestFit="1" customWidth="1"/>
    <col min="8" max="8" width="9.36328125" style="1" bestFit="1" customWidth="1"/>
    <col min="9" max="9" width="10.7265625" style="1" bestFit="1" customWidth="1"/>
    <col min="10" max="12" width="9.36328125" style="1" bestFit="1" customWidth="1"/>
    <col min="13" max="13" width="10.7265625" style="1" bestFit="1" customWidth="1"/>
    <col min="14" max="16" width="9.36328125" style="1" bestFit="1" customWidth="1"/>
    <col min="17" max="18" width="10.7265625" style="1" bestFit="1" customWidth="1"/>
  </cols>
  <sheetData>
    <row r="1" spans="1:18" x14ac:dyDescent="0.35">
      <c r="A1" s="2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</row>
    <row r="2" spans="1:18" x14ac:dyDescent="0.35">
      <c r="A2" s="2" t="s">
        <v>17</v>
      </c>
    </row>
    <row r="3" spans="1:18" x14ac:dyDescent="0.35">
      <c r="A3" s="1" t="s">
        <v>20</v>
      </c>
      <c r="B3" s="21">
        <v>7278.5280000000002</v>
      </c>
      <c r="C3" s="21">
        <v>7230.0157999999992</v>
      </c>
      <c r="D3" s="21">
        <v>9102.7814930000004</v>
      </c>
      <c r="E3" s="22">
        <f>SUM(B3:D3)</f>
        <v>23611.325293000002</v>
      </c>
      <c r="F3" s="21">
        <v>2553.2840999999999</v>
      </c>
      <c r="G3" s="21">
        <v>5680.5146999999997</v>
      </c>
      <c r="H3" s="21">
        <v>4759.8540000000003</v>
      </c>
      <c r="I3" s="22">
        <f>SUM(F3:H3)</f>
        <v>12993.6528</v>
      </c>
      <c r="J3" s="21">
        <v>9181.4012999999995</v>
      </c>
      <c r="K3" s="21">
        <v>3032.4</v>
      </c>
      <c r="L3" s="21">
        <v>5593.2064999999993</v>
      </c>
      <c r="M3" s="22">
        <f>SUM(J3:L3)</f>
        <v>17807.007799999999</v>
      </c>
      <c r="N3" s="21">
        <v>5091.9749999999995</v>
      </c>
      <c r="O3" s="21">
        <v>4505</v>
      </c>
      <c r="P3" s="26">
        <v>-5565</v>
      </c>
      <c r="Q3" s="22">
        <f>SUM(N3:P3)</f>
        <v>4031.9749999999985</v>
      </c>
      <c r="R3" s="22">
        <f>SUM(E3,I3,M3,Q3)</f>
        <v>58443.960892999996</v>
      </c>
    </row>
    <row r="4" spans="1:18" x14ac:dyDescent="0.35">
      <c r="A4" s="1" t="s">
        <v>21</v>
      </c>
      <c r="B4" s="21">
        <v>10202.742</v>
      </c>
      <c r="C4" s="21">
        <v>6553.9942999999994</v>
      </c>
      <c r="D4" s="21">
        <v>5585.0120690000003</v>
      </c>
      <c r="E4" s="22">
        <f>SUM(B4:D4)</f>
        <v>22341.748369000001</v>
      </c>
      <c r="F4" s="21">
        <v>5306.7987000000003</v>
      </c>
      <c r="G4" s="21">
        <v>1940.1903</v>
      </c>
      <c r="H4" s="21">
        <v>5812.4880000000003</v>
      </c>
      <c r="I4" s="22">
        <f>SUM(F4:H4)</f>
        <v>13059.477000000001</v>
      </c>
      <c r="J4" s="21">
        <v>9218.7728999999999</v>
      </c>
      <c r="K4" s="21">
        <v>1602.65</v>
      </c>
      <c r="L4" s="21">
        <v>3281.2059999999997</v>
      </c>
      <c r="M4" s="22">
        <f>SUM(J4:L4)</f>
        <v>14102.6289</v>
      </c>
      <c r="N4" s="21">
        <v>5068.125</v>
      </c>
      <c r="O4" s="21">
        <v>3312.5</v>
      </c>
      <c r="P4" s="21">
        <v>4637.5</v>
      </c>
      <c r="Q4" s="22">
        <f>SUM(N4:P4)</f>
        <v>13018.125</v>
      </c>
      <c r="R4" s="22">
        <f>SUM(E4,I4,M4,Q4)</f>
        <v>62521.979269000003</v>
      </c>
    </row>
    <row r="5" spans="1:18" x14ac:dyDescent="0.35">
      <c r="A5" s="1" t="s">
        <v>22</v>
      </c>
      <c r="B5" s="21">
        <v>8647.3379999999997</v>
      </c>
      <c r="C5" s="21">
        <v>9498.4434999999994</v>
      </c>
      <c r="D5" s="21">
        <v>9707.05242</v>
      </c>
      <c r="E5" s="22">
        <f>SUM(B5:C5)</f>
        <v>18145.781499999997</v>
      </c>
      <c r="F5" s="21">
        <v>1477.5630000000001</v>
      </c>
      <c r="G5" s="21">
        <v>6074.5944</v>
      </c>
      <c r="H5" s="21">
        <v>1677.72</v>
      </c>
      <c r="I5" s="22">
        <f>SUM(F5:H5)</f>
        <v>9229.8773999999994</v>
      </c>
      <c r="J5" s="21">
        <v>6684.1776</v>
      </c>
      <c r="K5" s="21">
        <v>3100.23</v>
      </c>
      <c r="L5" s="21">
        <v>5117.2455</v>
      </c>
      <c r="M5" s="22">
        <f>SUM(J5:L5)</f>
        <v>14901.6531</v>
      </c>
      <c r="N5" s="21">
        <v>3879.6</v>
      </c>
      <c r="O5" s="21">
        <v>3975</v>
      </c>
      <c r="P5" s="21">
        <v>7552.5</v>
      </c>
      <c r="Q5" s="22">
        <f>SUM(N5:P5)</f>
        <v>15407.1</v>
      </c>
      <c r="R5" s="22">
        <f>SUM(E5,I5,M5,Q5)</f>
        <v>57684.411999999989</v>
      </c>
    </row>
    <row r="6" spans="1:18" x14ac:dyDescent="0.35">
      <c r="A6" s="1" t="s">
        <v>23</v>
      </c>
      <c r="B6" s="21">
        <v>9916.7220000000016</v>
      </c>
      <c r="C6" s="21">
        <v>6446.1039999999994</v>
      </c>
      <c r="D6" s="21">
        <v>8321.5158780000002</v>
      </c>
      <c r="E6" s="22">
        <f>SUM(B6:D6)</f>
        <v>24684.341877999999</v>
      </c>
      <c r="F6" s="21">
        <v>4954.6692000000003</v>
      </c>
      <c r="G6" s="21">
        <v>6406.8846000000003</v>
      </c>
      <c r="H6" s="21">
        <v>4960.098</v>
      </c>
      <c r="I6" s="22">
        <f>SUM(F6:H6)</f>
        <v>16321.651800000001</v>
      </c>
      <c r="J6" s="21">
        <v>7338.1805999999997</v>
      </c>
      <c r="K6" s="21">
        <v>3616.27</v>
      </c>
      <c r="L6" s="21">
        <v>2571.2529999999997</v>
      </c>
      <c r="M6" s="22">
        <f>SUM(J6:L6)</f>
        <v>13525.703600000001</v>
      </c>
      <c r="N6" s="21">
        <v>1908</v>
      </c>
      <c r="O6" s="21">
        <v>2650</v>
      </c>
      <c r="P6" s="21">
        <v>6227.5</v>
      </c>
      <c r="Q6" s="22">
        <f>SUM(N6:P6)</f>
        <v>10785.5</v>
      </c>
      <c r="R6" s="22">
        <f>SUM(E6,I6,M6,Q6)</f>
        <v>65317.197278</v>
      </c>
    </row>
    <row r="7" spans="1:18" x14ac:dyDescent="0.35">
      <c r="A7" s="2" t="str">
        <f>"Total "&amp;A2</f>
        <v>Total Dublin</v>
      </c>
      <c r="B7" s="23">
        <f t="shared" ref="B7:R7" si="0">SUM(B3:B6)</f>
        <v>36045.33</v>
      </c>
      <c r="C7" s="23">
        <f t="shared" si="0"/>
        <v>29728.5576</v>
      </c>
      <c r="D7" s="23">
        <f t="shared" si="0"/>
        <v>32716.361859999997</v>
      </c>
      <c r="E7" s="23">
        <f t="shared" si="0"/>
        <v>88783.197039999999</v>
      </c>
      <c r="F7" s="23">
        <f t="shared" si="0"/>
        <v>14292.315000000001</v>
      </c>
      <c r="G7" s="23">
        <f t="shared" si="0"/>
        <v>20102.184000000001</v>
      </c>
      <c r="H7" s="23">
        <f t="shared" si="0"/>
        <v>17210.16</v>
      </c>
      <c r="I7" s="23">
        <f t="shared" si="0"/>
        <v>51604.659</v>
      </c>
      <c r="J7" s="23">
        <f t="shared" si="0"/>
        <v>32422.5324</v>
      </c>
      <c r="K7" s="23">
        <f t="shared" si="0"/>
        <v>11351.550000000001</v>
      </c>
      <c r="L7" s="23">
        <f t="shared" si="0"/>
        <v>16562.911</v>
      </c>
      <c r="M7" s="23">
        <f t="shared" si="0"/>
        <v>60336.993399999999</v>
      </c>
      <c r="N7" s="23">
        <f t="shared" si="0"/>
        <v>15947.699999999999</v>
      </c>
      <c r="O7" s="23">
        <f t="shared" si="0"/>
        <v>14442.5</v>
      </c>
      <c r="P7" s="23">
        <f t="shared" si="0"/>
        <v>12852.5</v>
      </c>
      <c r="Q7" s="23">
        <f t="shared" si="0"/>
        <v>43242.7</v>
      </c>
      <c r="R7" s="23">
        <f t="shared" si="0"/>
        <v>243967.54944</v>
      </c>
    </row>
    <row r="8" spans="1:18" x14ac:dyDescent="0.35">
      <c r="A8" s="2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</row>
    <row r="9" spans="1:18" x14ac:dyDescent="0.35">
      <c r="A9" s="2" t="s">
        <v>18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</row>
    <row r="10" spans="1:18" x14ac:dyDescent="0.35">
      <c r="A10" s="1" t="s">
        <v>24</v>
      </c>
      <c r="B10" s="21">
        <v>4630.8</v>
      </c>
      <c r="C10" s="21">
        <v>7277.8152999999993</v>
      </c>
      <c r="D10" s="21">
        <v>6546.0379139999995</v>
      </c>
      <c r="E10" s="22">
        <f>SUM(B10:D10)</f>
        <v>18454.653213999998</v>
      </c>
      <c r="F10" s="21">
        <v>2002.3050000000001</v>
      </c>
      <c r="G10" s="21">
        <v>5754.6620999999996</v>
      </c>
      <c r="H10" s="21">
        <v>4367</v>
      </c>
      <c r="I10" s="22">
        <f>SUM(F10:H10)</f>
        <v>12123.9671</v>
      </c>
      <c r="J10" s="21">
        <v>3187.2635999999998</v>
      </c>
      <c r="K10" s="21">
        <v>3846.36</v>
      </c>
      <c r="L10" s="21">
        <v>4324.8634999999995</v>
      </c>
      <c r="M10" s="22">
        <f>SUM(J10:L10)</f>
        <v>11358.487099999998</v>
      </c>
      <c r="N10" s="21">
        <v>4670.625</v>
      </c>
      <c r="O10" s="21">
        <v>4270.916666666667</v>
      </c>
      <c r="P10" s="21">
        <v>6629.1222222222223</v>
      </c>
      <c r="Q10" s="22">
        <f>SUM(N10:P10)</f>
        <v>15570.66388888889</v>
      </c>
      <c r="R10" s="22">
        <f>SUM(E10,I10,M10,Q10)</f>
        <v>57507.77130288889</v>
      </c>
    </row>
    <row r="11" spans="1:18" x14ac:dyDescent="0.35">
      <c r="A11" s="1" t="s">
        <v>25</v>
      </c>
      <c r="B11" s="21">
        <v>4914.0960000000005</v>
      </c>
      <c r="C11" s="21">
        <v>6721.9753999999994</v>
      </c>
      <c r="D11" s="21">
        <v>6514.2341809999998</v>
      </c>
      <c r="E11" s="22">
        <f>SUM(B11:D11)</f>
        <v>18150.305581000001</v>
      </c>
      <c r="F11" s="21">
        <v>2020.2567000000001</v>
      </c>
      <c r="G11" s="21">
        <v>1653.2123999999999</v>
      </c>
      <c r="H11" s="21">
        <v>3168.7260000000001</v>
      </c>
      <c r="I11" s="22">
        <f>SUM(F11:H11)</f>
        <v>6842.1951000000008</v>
      </c>
      <c r="J11" s="21">
        <v>2845.5803999999998</v>
      </c>
      <c r="K11" s="21">
        <v>3682.77</v>
      </c>
      <c r="L11" s="21">
        <v>3286.5239999999999</v>
      </c>
      <c r="M11" s="22">
        <f>SUM(J11:L11)</f>
        <v>9814.8743999999988</v>
      </c>
      <c r="N11" s="21">
        <v>5465.625</v>
      </c>
      <c r="O11" s="21">
        <v>4136.6499999999996</v>
      </c>
      <c r="P11" s="21">
        <v>5727.0916666666662</v>
      </c>
      <c r="Q11" s="22">
        <f>SUM(N11:P11)</f>
        <v>15329.366666666665</v>
      </c>
      <c r="R11" s="22">
        <f>SUM(E11,I11,M11,Q11)</f>
        <v>50136.74174766666</v>
      </c>
    </row>
    <row r="12" spans="1:18" x14ac:dyDescent="0.35">
      <c r="A12" s="1" t="s">
        <v>26</v>
      </c>
      <c r="B12" s="21">
        <v>3136.6860000000001</v>
      </c>
      <c r="C12" s="21">
        <v>1711.2221</v>
      </c>
      <c r="D12" s="21">
        <v>5048.4969209999999</v>
      </c>
      <c r="E12" s="22">
        <f>SUM(B12:D12)</f>
        <v>9896.4050210000005</v>
      </c>
      <c r="F12" s="21">
        <v>6345.2354999999998</v>
      </c>
      <c r="G12" s="21">
        <v>3931.1853000000001</v>
      </c>
      <c r="H12" s="21">
        <v>5144.1059999999998</v>
      </c>
      <c r="I12" s="22">
        <f>SUM(F12:H12)</f>
        <v>15420.5268</v>
      </c>
      <c r="J12" s="21">
        <v>4416.5222999999996</v>
      </c>
      <c r="K12" s="21">
        <v>3372.88</v>
      </c>
      <c r="L12" s="21">
        <v>2713.5094999999997</v>
      </c>
      <c r="M12" s="22">
        <f>SUM(J12:L12)</f>
        <v>10502.9118</v>
      </c>
      <c r="N12" s="21">
        <v>0</v>
      </c>
      <c r="O12" s="21">
        <v>0</v>
      </c>
      <c r="P12" s="21">
        <v>0</v>
      </c>
      <c r="Q12" s="22">
        <f>SUM(N12:P12)</f>
        <v>0</v>
      </c>
      <c r="R12" s="22">
        <f>SUM(E12,I12,M12,Q12)</f>
        <v>35819.843621</v>
      </c>
    </row>
    <row r="13" spans="1:18" x14ac:dyDescent="0.35">
      <c r="A13" s="1" t="s">
        <v>28</v>
      </c>
      <c r="B13" s="21">
        <v>3212.9580000000001</v>
      </c>
      <c r="C13" s="21">
        <v>7201.3360999999995</v>
      </c>
      <c r="D13" s="21">
        <v>7519.5086979999996</v>
      </c>
      <c r="E13" s="22">
        <f>SUM(B13:D13)</f>
        <v>17933.802797999997</v>
      </c>
      <c r="F13" s="21">
        <v>3148.4520000000002</v>
      </c>
      <c r="G13" s="21">
        <v>6703.4741999999997</v>
      </c>
      <c r="H13" s="21">
        <v>5296.9949999999999</v>
      </c>
      <c r="I13" s="22">
        <f>SUM(F13:H13)</f>
        <v>15148.921200000001</v>
      </c>
      <c r="J13" s="21">
        <v>5302.7631000000001</v>
      </c>
      <c r="K13" s="21">
        <v>3156.09</v>
      </c>
      <c r="L13" s="21">
        <v>4280.99</v>
      </c>
      <c r="M13" s="22">
        <f>SUM(J13:L13)</f>
        <v>12739.8431</v>
      </c>
      <c r="N13" s="21">
        <v>6303.0249999999996</v>
      </c>
      <c r="O13" s="21">
        <v>4571.25</v>
      </c>
      <c r="P13" s="21">
        <v>7170.9</v>
      </c>
      <c r="Q13" s="22">
        <f>SUM(N13:P13)</f>
        <v>18045.174999999999</v>
      </c>
      <c r="R13" s="22">
        <f>SUM(E13,I13,M13,Q13)</f>
        <v>63867.742098000002</v>
      </c>
    </row>
    <row r="14" spans="1:18" x14ac:dyDescent="0.35">
      <c r="A14" s="1" t="s">
        <v>29</v>
      </c>
      <c r="B14" s="21">
        <v>6111.2940000000008</v>
      </c>
      <c r="C14" s="21">
        <v>3602.7165999999997</v>
      </c>
      <c r="D14" s="21">
        <v>7052.1320999999998</v>
      </c>
      <c r="E14" s="22">
        <f>SUM(B14:D14)</f>
        <v>16766.1427</v>
      </c>
      <c r="F14" s="21">
        <v>1663.9845</v>
      </c>
      <c r="G14" s="21">
        <v>6257.2166999999999</v>
      </c>
      <c r="H14" s="21">
        <v>2959.011</v>
      </c>
      <c r="I14" s="22">
        <f>SUM(F14:H14)</f>
        <v>10880.2122</v>
      </c>
      <c r="J14" s="21">
        <v>4632.7437</v>
      </c>
      <c r="K14" s="21">
        <v>5205.62</v>
      </c>
      <c r="L14" s="21">
        <v>4832.7325000000001</v>
      </c>
      <c r="M14" s="22">
        <f>SUM(J14:L14)</f>
        <v>14671.0962</v>
      </c>
      <c r="N14" s="21">
        <v>1458.825</v>
      </c>
      <c r="O14" s="21">
        <v>3820.4166666666665</v>
      </c>
      <c r="P14" s="21">
        <v>7746.0972222222208</v>
      </c>
      <c r="Q14" s="22">
        <f>SUM(N14:P14)</f>
        <v>13025.338888888888</v>
      </c>
      <c r="R14" s="22">
        <f>SUM(E14,I14,M14,Q14)</f>
        <v>55342.789988888886</v>
      </c>
    </row>
    <row r="15" spans="1:18" x14ac:dyDescent="0.35">
      <c r="A15" s="2" t="str">
        <f>"Total "&amp;A9</f>
        <v>Total UK</v>
      </c>
      <c r="B15" s="23">
        <f t="shared" ref="B15:R15" si="1">SUM(B10:B14)</f>
        <v>22005.834000000003</v>
      </c>
      <c r="C15" s="23">
        <f t="shared" si="1"/>
        <v>26515.065499999997</v>
      </c>
      <c r="D15" s="23">
        <f t="shared" si="1"/>
        <v>32680.409813999995</v>
      </c>
      <c r="E15" s="23">
        <f t="shared" si="1"/>
        <v>81201.309313999998</v>
      </c>
      <c r="F15" s="23">
        <f t="shared" si="1"/>
        <v>15180.233700000003</v>
      </c>
      <c r="G15" s="23">
        <f t="shared" si="1"/>
        <v>24299.750700000001</v>
      </c>
      <c r="H15" s="23">
        <f t="shared" si="1"/>
        <v>20935.838</v>
      </c>
      <c r="I15" s="23">
        <f t="shared" si="1"/>
        <v>60415.822399999997</v>
      </c>
      <c r="J15" s="23">
        <f t="shared" si="1"/>
        <v>20384.873099999997</v>
      </c>
      <c r="K15" s="23">
        <f t="shared" si="1"/>
        <v>19263.72</v>
      </c>
      <c r="L15" s="23">
        <f t="shared" si="1"/>
        <v>19438.619500000001</v>
      </c>
      <c r="M15" s="23">
        <f t="shared" si="1"/>
        <v>59087.212599999999</v>
      </c>
      <c r="N15" s="23">
        <f t="shared" si="1"/>
        <v>17898.100000000002</v>
      </c>
      <c r="O15" s="23">
        <f t="shared" si="1"/>
        <v>16799.233333333334</v>
      </c>
      <c r="P15" s="23">
        <f t="shared" si="1"/>
        <v>27273.211111111108</v>
      </c>
      <c r="Q15" s="23">
        <f t="shared" si="1"/>
        <v>61970.544444444444</v>
      </c>
      <c r="R15" s="23">
        <f t="shared" si="1"/>
        <v>262674.88875844446</v>
      </c>
    </row>
    <row r="16" spans="1:18" x14ac:dyDescent="0.3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</row>
    <row r="17" spans="1:18" x14ac:dyDescent="0.35">
      <c r="A17" s="2" t="s">
        <v>19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2"/>
    </row>
    <row r="18" spans="1:18" x14ac:dyDescent="0.35">
      <c r="A18" s="1" t="s">
        <v>27</v>
      </c>
      <c r="B18" s="21">
        <v>1447.806</v>
      </c>
      <c r="C18" s="21">
        <v>4591.4834000000001</v>
      </c>
      <c r="D18" s="21">
        <v>2794.580191</v>
      </c>
      <c r="E18" s="22">
        <f>SUM(B18:D18)</f>
        <v>8833.8695909999988</v>
      </c>
      <c r="F18" s="21">
        <v>6599.3211000000001</v>
      </c>
      <c r="G18" s="21">
        <v>4767.4031999999997</v>
      </c>
      <c r="H18" s="21">
        <v>7352.2020000000002</v>
      </c>
      <c r="I18" s="22">
        <f>SUM(F18:H18)</f>
        <v>18718.926299999999</v>
      </c>
      <c r="J18" s="21">
        <v>4624.7354999999998</v>
      </c>
      <c r="K18" s="21">
        <v>5310.6900000000005</v>
      </c>
      <c r="L18" s="21">
        <v>5025.5099999999993</v>
      </c>
      <c r="M18" s="22">
        <f>SUM(J18:L18)</f>
        <v>14960.9355</v>
      </c>
      <c r="N18" s="21">
        <v>4564.625</v>
      </c>
      <c r="O18" s="21">
        <v>4954.6166666666668</v>
      </c>
      <c r="P18" s="21">
        <v>8284.4888888888891</v>
      </c>
      <c r="Q18" s="22">
        <f>SUM(N18:P18)</f>
        <v>17803.730555555558</v>
      </c>
      <c r="R18" s="22">
        <f>SUM(E18,I18,M18,Q18)</f>
        <v>60317.461946555552</v>
      </c>
    </row>
    <row r="19" spans="1:18" x14ac:dyDescent="0.35">
      <c r="A19" s="1" t="s">
        <v>30</v>
      </c>
      <c r="B19" s="21">
        <v>6025.4880000000003</v>
      </c>
      <c r="C19" s="21">
        <v>6080.0963999999994</v>
      </c>
      <c r="D19" s="21">
        <v>5708.0786879999996</v>
      </c>
      <c r="E19" s="22">
        <f>SUM(B19:D19)</f>
        <v>17813.663088000001</v>
      </c>
      <c r="F19" s="21">
        <v>5131.4243999999999</v>
      </c>
      <c r="G19" s="21">
        <v>9267.0519000000004</v>
      </c>
      <c r="H19" s="21">
        <v>5288.8769999999995</v>
      </c>
      <c r="I19" s="22">
        <f>SUM(F19:H19)</f>
        <v>19687.353299999999</v>
      </c>
      <c r="J19" s="21">
        <v>3344.7582000000002</v>
      </c>
      <c r="K19" s="21">
        <v>2786.3500000000004</v>
      </c>
      <c r="L19" s="21">
        <v>5183.7204999999994</v>
      </c>
      <c r="M19" s="22">
        <f>SUM(J19:L19)</f>
        <v>11314.8287</v>
      </c>
      <c r="N19" s="21">
        <v>6787.9749999999995</v>
      </c>
      <c r="O19" s="21">
        <v>4910.0083333333332</v>
      </c>
      <c r="P19" s="21">
        <v>7112.8944444444433</v>
      </c>
      <c r="Q19" s="22">
        <f>SUM(N19:P19)</f>
        <v>18810.877777777776</v>
      </c>
      <c r="R19" s="22">
        <f>SUM(E19,I19,M19,Q19)</f>
        <v>67626.722865777774</v>
      </c>
    </row>
    <row r="20" spans="1:18" x14ac:dyDescent="0.35">
      <c r="A20" s="1" t="s">
        <v>31</v>
      </c>
      <c r="B20" s="21">
        <v>6355.0920000000006</v>
      </c>
      <c r="C20" s="21">
        <v>1693.4679999999998</v>
      </c>
      <c r="D20" s="21">
        <v>7480.7911100000001</v>
      </c>
      <c r="E20" s="22">
        <f>SUM(B20:D20)</f>
        <v>15529.35111</v>
      </c>
      <c r="F20" s="21">
        <v>7096.4450999999999</v>
      </c>
      <c r="G20" s="21">
        <v>3590.6565000000001</v>
      </c>
      <c r="H20" s="21">
        <v>10416.746999999999</v>
      </c>
      <c r="I20" s="22">
        <f>SUM(F20:H20)</f>
        <v>21103.848599999998</v>
      </c>
      <c r="J20" s="21">
        <v>3029.7689999999998</v>
      </c>
      <c r="K20" s="21">
        <v>4837.21</v>
      </c>
      <c r="L20" s="21">
        <v>3239.9914999999996</v>
      </c>
      <c r="M20" s="22">
        <f>SUM(J20:L20)</f>
        <v>11106.970499999999</v>
      </c>
      <c r="N20" s="21">
        <v>3890.2</v>
      </c>
      <c r="O20" s="21">
        <v>3979.4166666666665</v>
      </c>
      <c r="P20" s="21">
        <v>6088.0805555555562</v>
      </c>
      <c r="Q20" s="22">
        <f>SUM(N20:P20)</f>
        <v>13957.697222222223</v>
      </c>
      <c r="R20" s="22">
        <f>SUM(E20,I20,M20,Q20)</f>
        <v>61697.867432222221</v>
      </c>
    </row>
    <row r="21" spans="1:18" x14ac:dyDescent="0.35">
      <c r="A21" s="2" t="str">
        <f>"Total "&amp;A17</f>
        <v>Total Germany</v>
      </c>
      <c r="B21" s="23">
        <f t="shared" ref="B21:R21" si="2">SUM(B18:B20)</f>
        <v>13828.386</v>
      </c>
      <c r="C21" s="23">
        <f t="shared" si="2"/>
        <v>12365.0478</v>
      </c>
      <c r="D21" s="23">
        <f t="shared" si="2"/>
        <v>15983.449988999999</v>
      </c>
      <c r="E21" s="23">
        <f t="shared" si="2"/>
        <v>42176.883789</v>
      </c>
      <c r="F21" s="23">
        <f t="shared" si="2"/>
        <v>18827.190600000002</v>
      </c>
      <c r="G21" s="23">
        <f t="shared" si="2"/>
        <v>17625.1116</v>
      </c>
      <c r="H21" s="23">
        <f t="shared" si="2"/>
        <v>23057.826000000001</v>
      </c>
      <c r="I21" s="23">
        <f t="shared" si="2"/>
        <v>59510.128199999992</v>
      </c>
      <c r="J21" s="23">
        <f t="shared" si="2"/>
        <v>10999.262699999999</v>
      </c>
      <c r="K21" s="23">
        <f t="shared" si="2"/>
        <v>12934.25</v>
      </c>
      <c r="L21" s="23">
        <f t="shared" si="2"/>
        <v>13449.221999999998</v>
      </c>
      <c r="M21" s="23">
        <f t="shared" si="2"/>
        <v>37382.734700000001</v>
      </c>
      <c r="N21" s="23">
        <f t="shared" si="2"/>
        <v>15242.8</v>
      </c>
      <c r="O21" s="23">
        <f t="shared" si="2"/>
        <v>13844.041666666666</v>
      </c>
      <c r="P21" s="23">
        <f t="shared" si="2"/>
        <v>21485.463888888888</v>
      </c>
      <c r="Q21" s="23">
        <f t="shared" si="2"/>
        <v>50572.305555555562</v>
      </c>
      <c r="R21" s="23">
        <f t="shared" si="2"/>
        <v>189642.05224455555</v>
      </c>
    </row>
    <row r="22" spans="1:18" x14ac:dyDescent="0.3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ht="15" thickBot="1" x14ac:dyDescent="0.4">
      <c r="A23" s="2" t="str">
        <f>"Total"</f>
        <v>Total</v>
      </c>
      <c r="B23" s="25">
        <f>SUM(B7,B15,B21)</f>
        <v>71879.55</v>
      </c>
      <c r="C23" s="25">
        <f t="shared" ref="C23:R23" si="3">SUM(C7,C15,C21)</f>
        <v>68608.670899999997</v>
      </c>
      <c r="D23" s="25">
        <f t="shared" si="3"/>
        <v>81380.221662999989</v>
      </c>
      <c r="E23" s="25">
        <f t="shared" si="3"/>
        <v>212161.390143</v>
      </c>
      <c r="F23" s="25">
        <f t="shared" si="3"/>
        <v>48299.739300000001</v>
      </c>
      <c r="G23" s="25">
        <f t="shared" si="3"/>
        <v>62027.046300000002</v>
      </c>
      <c r="H23" s="25">
        <f t="shared" si="3"/>
        <v>61203.824000000001</v>
      </c>
      <c r="I23" s="25">
        <f t="shared" si="3"/>
        <v>171530.60959999997</v>
      </c>
      <c r="J23" s="25">
        <f t="shared" si="3"/>
        <v>63806.668199999993</v>
      </c>
      <c r="K23" s="25">
        <f t="shared" si="3"/>
        <v>43549.520000000004</v>
      </c>
      <c r="L23" s="25">
        <f t="shared" si="3"/>
        <v>49450.752500000002</v>
      </c>
      <c r="M23" s="25">
        <f t="shared" si="3"/>
        <v>156806.94070000001</v>
      </c>
      <c r="N23" s="25">
        <f t="shared" si="3"/>
        <v>49088.600000000006</v>
      </c>
      <c r="O23" s="25">
        <f t="shared" si="3"/>
        <v>45085.775000000001</v>
      </c>
      <c r="P23" s="25">
        <f t="shared" si="3"/>
        <v>61611.174999999996</v>
      </c>
      <c r="Q23" s="25">
        <f t="shared" si="3"/>
        <v>155785.54999999999</v>
      </c>
      <c r="R23" s="25">
        <f t="shared" si="3"/>
        <v>696284.49044299999</v>
      </c>
    </row>
  </sheetData>
  <conditionalFormatting sqref="B1:Q1">
    <cfRule type="expression" dxfId="0" priority="4">
      <formula>#REF!="Act"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="120" zoomScaleNormal="120" workbookViewId="0">
      <selection activeCell="I10" sqref="I10"/>
    </sheetView>
  </sheetViews>
  <sheetFormatPr defaultRowHeight="14.5" x14ac:dyDescent="0.35"/>
  <cols>
    <col min="1" max="1" width="9.26953125" bestFit="1" customWidth="1"/>
    <col min="2" max="5" width="10.08984375" bestFit="1" customWidth="1"/>
    <col min="6" max="6" width="12.54296875" bestFit="1" customWidth="1"/>
  </cols>
  <sheetData>
    <row r="1" spans="1:14" x14ac:dyDescent="0.35">
      <c r="N1" s="18">
        <v>438</v>
      </c>
    </row>
    <row r="2" spans="1:14" x14ac:dyDescent="0.35">
      <c r="A2" s="13" t="s">
        <v>40</v>
      </c>
    </row>
    <row r="4" spans="1:14" x14ac:dyDescent="0.35">
      <c r="B4" s="17" t="s">
        <v>3</v>
      </c>
      <c r="C4" s="17" t="s">
        <v>7</v>
      </c>
      <c r="D4" s="17" t="s">
        <v>11</v>
      </c>
      <c r="E4" s="17" t="s">
        <v>15</v>
      </c>
      <c r="F4" s="17" t="s">
        <v>16</v>
      </c>
      <c r="G4" s="17" t="s">
        <v>43</v>
      </c>
    </row>
    <row r="5" spans="1:14" x14ac:dyDescent="0.35">
      <c r="A5" s="13" t="s">
        <v>41</v>
      </c>
    </row>
    <row r="6" spans="1:14" x14ac:dyDescent="0.35">
      <c r="A6" t="s">
        <v>17</v>
      </c>
      <c r="B6" s="16">
        <f>Purchases!E7</f>
        <v>88783.197039999999</v>
      </c>
      <c r="C6" s="16">
        <f>Purchases!I7</f>
        <v>51604.659</v>
      </c>
      <c r="D6" s="16">
        <f>Purchases!M7</f>
        <v>60336.993399999999</v>
      </c>
      <c r="E6" s="16">
        <f>Purchases!Q7</f>
        <v>43242.7</v>
      </c>
      <c r="F6" s="16">
        <f>SUM(B6:E6)</f>
        <v>243967.54943999997</v>
      </c>
      <c r="G6" s="19">
        <f>F6/$F$9</f>
        <v>0.35038486823795184</v>
      </c>
    </row>
    <row r="7" spans="1:14" x14ac:dyDescent="0.35">
      <c r="A7" t="s">
        <v>18</v>
      </c>
      <c r="B7" s="16">
        <f>Purchases!E15</f>
        <v>81201.309313999998</v>
      </c>
      <c r="C7" s="16">
        <f>Purchases!I15</f>
        <v>60415.822399999997</v>
      </c>
      <c r="D7" s="16">
        <f>Purchases!M15</f>
        <v>59087.212599999999</v>
      </c>
      <c r="E7" s="16">
        <f>Purchases!Q15</f>
        <v>61970.544444444444</v>
      </c>
      <c r="F7" s="16">
        <f>SUM(B7:E7)</f>
        <v>262674.88875844446</v>
      </c>
      <c r="G7" s="19">
        <f>F7/$F$9</f>
        <v>0.37725224726939088</v>
      </c>
    </row>
    <row r="8" spans="1:14" x14ac:dyDescent="0.35">
      <c r="A8" t="s">
        <v>19</v>
      </c>
      <c r="B8" s="16">
        <f>Purchases!E21</f>
        <v>42176.883789</v>
      </c>
      <c r="C8" s="16">
        <f>Purchases!I21</f>
        <v>59510.128199999992</v>
      </c>
      <c r="D8" s="16">
        <f>Purchases!M21</f>
        <v>37382.734700000001</v>
      </c>
      <c r="E8" s="16">
        <f>Purchases!Q21</f>
        <v>50572.305555555562</v>
      </c>
      <c r="F8" s="16">
        <f>SUM(B8:E8)</f>
        <v>189642.05224455555</v>
      </c>
      <c r="G8" s="19">
        <f>F8/$F$9</f>
        <v>0.27236288449265733</v>
      </c>
    </row>
    <row r="9" spans="1:14" ht="15" thickBot="1" x14ac:dyDescent="0.4">
      <c r="B9" s="16"/>
      <c r="C9" s="16"/>
      <c r="D9" s="16"/>
      <c r="E9" s="16"/>
      <c r="F9" s="27">
        <f>SUM(F6:F8)</f>
        <v>696284.49044299999</v>
      </c>
      <c r="G9" s="20">
        <f>F9/$F$9</f>
        <v>1</v>
      </c>
    </row>
    <row r="10" spans="1:14" ht="15" thickTop="1" x14ac:dyDescent="0.35">
      <c r="B10" s="16"/>
      <c r="C10" s="16"/>
      <c r="D10" s="16"/>
      <c r="E10" s="16"/>
      <c r="F10" s="16"/>
    </row>
    <row r="11" spans="1:14" x14ac:dyDescent="0.35">
      <c r="A11" s="13" t="s">
        <v>42</v>
      </c>
      <c r="B11" s="16"/>
      <c r="C11" s="16"/>
      <c r="D11" s="16"/>
      <c r="E11" s="16"/>
      <c r="F11" s="16"/>
    </row>
    <row r="12" spans="1:14" x14ac:dyDescent="0.35">
      <c r="A12" t="s">
        <v>17</v>
      </c>
      <c r="B12" s="16">
        <f>Sales!E7</f>
        <v>71893</v>
      </c>
      <c r="C12" s="16">
        <f>Sales!I7</f>
        <v>37866</v>
      </c>
      <c r="D12" s="16">
        <f>Sales!M7</f>
        <v>45285</v>
      </c>
      <c r="E12" s="16">
        <f>Sales!Q7</f>
        <v>41036</v>
      </c>
      <c r="F12" s="16">
        <f>SUM(B12:E12)</f>
        <v>196080</v>
      </c>
      <c r="G12" s="19">
        <f>F12/$F$15</f>
        <v>0.36895633602724648</v>
      </c>
    </row>
    <row r="13" spans="1:14" x14ac:dyDescent="0.35">
      <c r="A13" t="s">
        <v>18</v>
      </c>
      <c r="B13" s="16">
        <f>Sales!E15</f>
        <v>59206</v>
      </c>
      <c r="C13" s="16">
        <f>Sales!I15</f>
        <v>44045</v>
      </c>
      <c r="D13" s="16">
        <f>Sales!M15</f>
        <v>44378</v>
      </c>
      <c r="E13" s="16">
        <f>Sales!Q15</f>
        <v>46770.222222222226</v>
      </c>
      <c r="F13" s="16">
        <f>SUM(B13:E13)</f>
        <v>194399.22222222222</v>
      </c>
      <c r="G13" s="19">
        <f>F13/$F$15</f>
        <v>0.36579367991461437</v>
      </c>
    </row>
    <row r="14" spans="1:14" x14ac:dyDescent="0.35">
      <c r="A14" t="s">
        <v>19</v>
      </c>
      <c r="B14" s="16">
        <f>Sales!E21</f>
        <v>30766</v>
      </c>
      <c r="C14" s="16">
        <f>Sales!I21</f>
        <v>43512</v>
      </c>
      <c r="D14" s="16">
        <f>Sales!M21</f>
        <v>28082</v>
      </c>
      <c r="E14" s="16">
        <f>Sales!Q21</f>
        <v>38167.777777777781</v>
      </c>
      <c r="F14" s="16">
        <f>SUM(B14:E14)</f>
        <v>140527.77777777778</v>
      </c>
      <c r="G14" s="19">
        <f>F14/$F$15</f>
        <v>0.26442581598806608</v>
      </c>
    </row>
    <row r="15" spans="1:14" ht="15" thickBot="1" x14ac:dyDescent="0.4">
      <c r="F15" s="27">
        <f>SUM(F12:F14)+N1</f>
        <v>531445</v>
      </c>
      <c r="G15" s="20">
        <f>F15/$F$15</f>
        <v>1</v>
      </c>
    </row>
    <row r="16" spans="1:14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workbookViewId="0">
      <selection activeCell="B7" sqref="B7"/>
    </sheetView>
  </sheetViews>
  <sheetFormatPr defaultRowHeight="14.5" x14ac:dyDescent="0.35"/>
  <cols>
    <col min="2" max="2" width="17" bestFit="1" customWidth="1"/>
    <col min="3" max="3" width="11.7265625" bestFit="1" customWidth="1"/>
    <col min="4" max="4" width="41.453125" bestFit="1" customWidth="1"/>
    <col min="5" max="5" width="10.7265625" bestFit="1" customWidth="1"/>
  </cols>
  <sheetData>
    <row r="2" spans="1:5" x14ac:dyDescent="0.35">
      <c r="A2" t="s">
        <v>32</v>
      </c>
      <c r="B2" t="s">
        <v>33</v>
      </c>
      <c r="C2" t="s">
        <v>35</v>
      </c>
      <c r="D2" t="s">
        <v>37</v>
      </c>
      <c r="E2" t="s">
        <v>39</v>
      </c>
    </row>
    <row r="3" spans="1:5" x14ac:dyDescent="0.35">
      <c r="A3">
        <v>1</v>
      </c>
      <c r="B3" t="s">
        <v>34</v>
      </c>
      <c r="C3" t="s">
        <v>36</v>
      </c>
      <c r="D3" t="s">
        <v>38</v>
      </c>
      <c r="E3" s="6">
        <v>41877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</vt:lpstr>
      <vt:lpstr>Purchases</vt:lpstr>
      <vt:lpstr>Summary</vt:lpstr>
      <vt:lpstr>Log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dcterms:created xsi:type="dcterms:W3CDTF">2014-08-25T19:04:48Z</dcterms:created>
  <dcterms:modified xsi:type="dcterms:W3CDTF">2017-06-15T16:37:08Z</dcterms:modified>
</cp:coreProperties>
</file>